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jeromeschmitt/Library/Mobile Documents/com~apple~CloudDocs/BUREAU_RPCS/"/>
    </mc:Choice>
  </mc:AlternateContent>
  <xr:revisionPtr revIDLastSave="0" documentId="8_{41EF18FA-67EC-054A-8ED4-0D6FC433CCFF}" xr6:coauthVersionLast="47" xr6:coauthVersionMax="47" xr10:uidLastSave="{00000000-0000-0000-0000-000000000000}"/>
  <bookViews>
    <workbookView xWindow="800" yWindow="1240" windowWidth="29360" windowHeight="16440" xr2:uid="{00000000-000D-0000-FFFF-FFFF00000000}"/>
  </bookViews>
  <sheets>
    <sheet name="Feuil1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" l="1"/>
  <c r="M27" i="2"/>
  <c r="M28" i="2"/>
  <c r="C23" i="2"/>
  <c r="M22" i="2"/>
  <c r="H22" i="2"/>
  <c r="I22" i="2"/>
  <c r="J22" i="2"/>
  <c r="K22" i="2"/>
  <c r="L22" i="2"/>
  <c r="M21" i="2"/>
  <c r="H21" i="2"/>
  <c r="I21" i="2"/>
  <c r="J21" i="2"/>
  <c r="K21" i="2"/>
  <c r="L21" i="2"/>
  <c r="M20" i="2"/>
  <c r="H20" i="2"/>
  <c r="I20" i="2"/>
  <c r="J20" i="2"/>
  <c r="K20" i="2"/>
  <c r="L20" i="2"/>
  <c r="M19" i="2"/>
  <c r="H19" i="2"/>
  <c r="I19" i="2"/>
  <c r="J19" i="2"/>
  <c r="K19" i="2"/>
  <c r="L19" i="2"/>
  <c r="M18" i="2"/>
  <c r="H18" i="2"/>
  <c r="I18" i="2"/>
  <c r="J18" i="2"/>
  <c r="K18" i="2"/>
  <c r="L18" i="2"/>
  <c r="M17" i="2"/>
  <c r="H17" i="2"/>
  <c r="I17" i="2"/>
  <c r="J17" i="2"/>
  <c r="K17" i="2"/>
  <c r="L17" i="2"/>
  <c r="H16" i="2"/>
  <c r="I16" i="2"/>
  <c r="J16" i="2"/>
  <c r="K16" i="2"/>
  <c r="L16" i="2"/>
  <c r="L23" i="2"/>
  <c r="L25" i="2"/>
  <c r="G33" i="2"/>
</calcChain>
</file>

<file path=xl/sharedStrings.xml><?xml version="1.0" encoding="utf-8"?>
<sst xmlns="http://schemas.openxmlformats.org/spreadsheetml/2006/main" count="85" uniqueCount="72">
  <si>
    <t>I réf</t>
  </si>
  <si>
    <t>Dose réf</t>
  </si>
  <si>
    <t>µSv</t>
  </si>
  <si>
    <t>www.sospcr.com</t>
  </si>
  <si>
    <t>ÉVALUATION INDIVIDUELLE DE L'EXPOSITION AUX RAYONNEMENTS IONISANTS</t>
  </si>
  <si>
    <t>Extrapolation à partir d'une série de mesure :</t>
  </si>
  <si>
    <t>Dose mesurée :</t>
  </si>
  <si>
    <t>(en moyenne sur plusieurs acquisitions)</t>
  </si>
  <si>
    <t>Haute Tension :</t>
  </si>
  <si>
    <t>kV</t>
  </si>
  <si>
    <t>Intensité du courant :</t>
  </si>
  <si>
    <t>mA</t>
  </si>
  <si>
    <t>Durée Hélice :</t>
  </si>
  <si>
    <t>secondes</t>
  </si>
  <si>
    <t>U réf</t>
  </si>
  <si>
    <t>temps réf</t>
  </si>
  <si>
    <t>seconde</t>
  </si>
  <si>
    <t>SCANNER</t>
  </si>
  <si>
    <t>modifiable</t>
  </si>
  <si>
    <t>formule</t>
  </si>
  <si>
    <t>EXAMENS</t>
  </si>
  <si>
    <t>Fréq/Jour</t>
  </si>
  <si>
    <t>Nbre Hélice(s)</t>
  </si>
  <si>
    <t>Durée Hélice</t>
  </si>
  <si>
    <t>Intensité</t>
  </si>
  <si>
    <t>Tension</t>
  </si>
  <si>
    <t>Dose</t>
  </si>
  <si>
    <r>
      <rPr>
        <b/>
        <sz val="14"/>
        <color indexed="8"/>
        <rFont val="Calibri"/>
        <family val="2"/>
      </rPr>
      <t>Jour</t>
    </r>
    <r>
      <rPr>
        <b/>
        <vertAlign val="superscript"/>
        <sz val="14"/>
        <color indexed="8"/>
        <rFont val="Calibri"/>
        <family val="2"/>
      </rPr>
      <t>-1</t>
    </r>
  </si>
  <si>
    <t>(s.d.)</t>
  </si>
  <si>
    <t>(secondes)</t>
  </si>
  <si>
    <t>(mA)</t>
  </si>
  <si>
    <t>(kV)</t>
  </si>
  <si>
    <t>(µSv/exam)</t>
  </si>
  <si>
    <t>(µSv/jour)</t>
  </si>
  <si>
    <t>(µSv/sem)</t>
  </si>
  <si>
    <t>(µSv/an)</t>
  </si>
  <si>
    <t>(mSv/an)</t>
  </si>
  <si>
    <t>Thorax</t>
  </si>
  <si>
    <t>Abdo.-Pelv.</t>
  </si>
  <si>
    <t>T.A.P.</t>
  </si>
  <si>
    <t>Lomb.</t>
  </si>
  <si>
    <t>Crâne</t>
  </si>
  <si>
    <t>Sinus</t>
  </si>
  <si>
    <t>Nbre de MERM à la console :</t>
  </si>
  <si>
    <t>Autres</t>
  </si>
  <si>
    <t>TOTAL :</t>
  </si>
  <si>
    <t>DOSE EFFICACE COLLECTIVE :</t>
  </si>
  <si>
    <t>S =</t>
  </si>
  <si>
    <t>H.mSv sur 12 mois consécutifs</t>
  </si>
  <si>
    <t>Nombre d'ETP MERM au scanner :</t>
  </si>
  <si>
    <t>ETP</t>
  </si>
  <si>
    <t>DOSE EFFICACE INDIVIDUELLE MOYENNE :</t>
  </si>
  <si>
    <t>E =</t>
  </si>
  <si>
    <t>mSv sur 12 mois consécutifs</t>
  </si>
  <si>
    <t>mA.s sur 1 mois</t>
  </si>
  <si>
    <t>Nom :</t>
  </si>
  <si>
    <t>MANIP 1</t>
  </si>
  <si>
    <t>mA.min sur 1 mois</t>
  </si>
  <si>
    <t>Prenom :</t>
  </si>
  <si>
    <t>-</t>
  </si>
  <si>
    <t>Prévisionnel dosimétrique en dose efficace pour les 12 mois à venir :</t>
  </si>
  <si>
    <t xml:space="preserve">mSv </t>
  </si>
  <si>
    <t>Dose efficace exclusivement liée au RADON :</t>
  </si>
  <si>
    <r>
      <rPr>
        <b/>
        <sz val="14"/>
        <color indexed="8"/>
        <rFont val="Calibri"/>
        <family val="2"/>
      </rPr>
      <t xml:space="preserve">L'établissement se situe en ZONE 3 (arrêté du 27 juin 2018) et la dose radon est estimée </t>
    </r>
    <r>
      <rPr>
        <b/>
        <sz val="14"/>
        <color indexed="25"/>
        <rFont val="Calibri (Corps)"/>
      </rPr>
      <t>1,93  mSv</t>
    </r>
    <r>
      <rPr>
        <b/>
        <sz val="14"/>
        <color indexed="8"/>
        <rFont val="Calibri"/>
        <family val="2"/>
      </rPr>
      <t xml:space="preserve"> sur 1 an sur la base de </t>
    </r>
    <r>
      <rPr>
        <b/>
        <sz val="14"/>
        <color indexed="25"/>
        <rFont val="Calibri (Corps)"/>
      </rPr>
      <t>1600 heures/an</t>
    </r>
    <r>
      <rPr>
        <b/>
        <sz val="14"/>
        <color indexed="8"/>
        <rFont val="Calibri"/>
        <family val="2"/>
      </rPr>
      <t xml:space="preserve"> et </t>
    </r>
    <r>
      <rPr>
        <b/>
        <sz val="14"/>
        <color indexed="25"/>
        <rFont val="Calibri (Corps)"/>
      </rPr>
      <t>180 Bq/m3</t>
    </r>
  </si>
  <si>
    <t>CONCLUSION :</t>
  </si>
  <si>
    <t>Fréquence des expositions :</t>
  </si>
  <si>
    <t>Caractéristiques des RI :</t>
  </si>
  <si>
    <r>
      <t xml:space="preserve">LA DOSE EFFICACE PRÉVISIONNELLE EST TRÈS INFÉRIEURE À LA LIMITE DE DOSE QUI NÉCESSITE LE CLASSEMENT DES TRAVAILLEURS </t>
    </r>
    <r>
      <rPr>
        <b/>
        <u/>
        <sz val="14"/>
        <color indexed="8"/>
        <rFont val="Calibri (Corps)_x0000_"/>
      </rPr>
      <t>SOIT  1mSv sur  12 mois consécutifs</t>
    </r>
    <r>
      <rPr>
        <b/>
        <sz val="14"/>
        <color indexed="8"/>
        <rFont val="Calibri"/>
        <family val="2"/>
      </rPr>
      <t>.</t>
    </r>
  </si>
  <si>
    <t>Malgré cela, nous constatons que les travailleurs demeurent souvant classés en catégorie B avec une DLD trimestrielle</t>
  </si>
  <si>
    <t>Conformément à l'article R.4451-57 du Code du Travail - Décret 2018-437 du 04 juin 2018 (modifié) :</t>
  </si>
  <si>
    <t>S/SOL + RDC + lieux de travail spécifiques</t>
  </si>
  <si>
    <t>Il faut prévoir aussi la dose résultant des situations anormales raisonnablement prévisibles…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</si>
</sst>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>
    <font>
      <sz val="12"/>
      <color indexed="8"/>
      <name val="Calibri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b/>
      <sz val="24"/>
      <color indexed="14"/>
      <name val="Calibri"/>
      <family val="2"/>
    </font>
    <font>
      <b/>
      <sz val="14"/>
      <color indexed="16"/>
      <name val="Calibri"/>
      <family val="2"/>
    </font>
    <font>
      <b/>
      <sz val="12"/>
      <color indexed="16"/>
      <name val="Calibri"/>
      <family val="2"/>
    </font>
    <font>
      <b/>
      <sz val="24"/>
      <color indexed="8"/>
      <name val="Calibri"/>
      <family val="2"/>
    </font>
    <font>
      <b/>
      <sz val="14"/>
      <color indexed="20"/>
      <name val="Calibri"/>
      <family val="2"/>
    </font>
    <font>
      <b/>
      <sz val="12"/>
      <color indexed="21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4"/>
      <color indexed="25"/>
      <name val="Calibri (Corps)"/>
    </font>
    <font>
      <b/>
      <i/>
      <u/>
      <sz val="14"/>
      <color indexed="8"/>
      <name val="Calibri"/>
      <family val="2"/>
    </font>
    <font>
      <b/>
      <u/>
      <sz val="14"/>
      <color indexed="8"/>
      <name val="Calibri (Corps)_x0000_"/>
    </font>
    <font>
      <sz val="12"/>
      <color theme="0" tint="-0.499984740745262"/>
      <name val="Calibri"/>
      <family val="2"/>
    </font>
    <font>
      <b/>
      <i/>
      <sz val="14"/>
      <color rgb="FF7030A0"/>
      <name val="Calibri"/>
      <family val="2"/>
    </font>
    <font>
      <b/>
      <i/>
      <sz val="12"/>
      <color rgb="FF7030A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indexed="14"/>
      </bottom>
      <diagonal/>
    </border>
    <border>
      <left/>
      <right style="thin">
        <color indexed="13"/>
      </right>
      <top/>
      <bottom/>
      <diagonal/>
    </border>
    <border>
      <left/>
      <right style="thick">
        <color indexed="14"/>
      </right>
      <top/>
      <bottom/>
      <diagonal/>
    </border>
    <border>
      <left style="thick">
        <color indexed="14"/>
      </left>
      <right/>
      <top style="thick">
        <color indexed="14"/>
      </top>
      <bottom style="thick">
        <color indexed="14"/>
      </bottom>
      <diagonal/>
    </border>
    <border>
      <left/>
      <right/>
      <top style="thick">
        <color indexed="14"/>
      </top>
      <bottom style="thick">
        <color indexed="14"/>
      </bottom>
      <diagonal/>
    </border>
    <border>
      <left/>
      <right style="thick">
        <color indexed="14"/>
      </right>
      <top style="thick">
        <color indexed="14"/>
      </top>
      <bottom style="thick">
        <color indexed="14"/>
      </bottom>
      <diagonal/>
    </border>
    <border>
      <left style="thick">
        <color indexed="14"/>
      </left>
      <right/>
      <top/>
      <bottom/>
      <diagonal/>
    </border>
    <border>
      <left/>
      <right/>
      <top style="thick">
        <color indexed="1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13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13"/>
      </right>
      <top/>
      <bottom style="medium">
        <color indexed="8"/>
      </bottom>
      <diagonal/>
    </border>
    <border>
      <left/>
      <right style="thin">
        <color indexed="13"/>
      </right>
      <top style="medium">
        <color indexed="8"/>
      </top>
      <bottom/>
      <diagonal/>
    </border>
    <border>
      <left style="thin">
        <color indexed="13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3"/>
      </left>
      <right style="medium">
        <color indexed="8"/>
      </right>
      <top/>
      <bottom style="thin">
        <color indexed="13"/>
      </bottom>
      <diagonal/>
    </border>
    <border>
      <left style="medium">
        <color indexed="8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49" fontId="2" fillId="2" borderId="6" xfId="0" applyNumberFormat="1" applyFont="1" applyFill="1" applyBorder="1" applyAlignment="1">
      <alignment horizontal="right"/>
    </xf>
    <xf numFmtId="0" fontId="2" fillId="2" borderId="6" xfId="0" applyNumberFormat="1" applyFont="1" applyFill="1" applyBorder="1"/>
    <xf numFmtId="49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13" xfId="0" applyFill="1" applyBorder="1"/>
    <xf numFmtId="0" fontId="2" fillId="2" borderId="13" xfId="0" applyFont="1" applyFill="1" applyBorder="1" applyAlignment="1">
      <alignment horizontal="right"/>
    </xf>
    <xf numFmtId="0" fontId="2" fillId="2" borderId="13" xfId="0" applyFont="1" applyFill="1" applyBorder="1"/>
    <xf numFmtId="0" fontId="0" fillId="2" borderId="14" xfId="0" applyFill="1" applyBorder="1"/>
    <xf numFmtId="0" fontId="0" fillId="2" borderId="18" xfId="0" applyFill="1" applyBorder="1"/>
    <xf numFmtId="0" fontId="0" fillId="2" borderId="19" xfId="0" applyFill="1" applyBorder="1"/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/>
    <xf numFmtId="0" fontId="2" fillId="2" borderId="19" xfId="0" applyFont="1" applyFill="1" applyBorder="1"/>
    <xf numFmtId="49" fontId="0" fillId="2" borderId="5" xfId="0" applyNumberFormat="1" applyFill="1" applyBorder="1"/>
    <xf numFmtId="49" fontId="1" fillId="2" borderId="21" xfId="0" applyNumberFormat="1" applyFont="1" applyFill="1" applyBorder="1" applyAlignment="1">
      <alignment horizontal="right"/>
    </xf>
    <xf numFmtId="0" fontId="0" fillId="5" borderId="22" xfId="0" applyNumberFormat="1" applyFill="1" applyBorder="1"/>
    <xf numFmtId="49" fontId="1" fillId="2" borderId="23" xfId="0" applyNumberFormat="1" applyFont="1" applyFill="1" applyBorder="1" applyAlignment="1">
      <alignment horizontal="left"/>
    </xf>
    <xf numFmtId="0" fontId="0" fillId="2" borderId="24" xfId="0" applyFill="1" applyBorder="1"/>
    <xf numFmtId="49" fontId="2" fillId="2" borderId="24" xfId="0" applyNumberFormat="1" applyFont="1" applyFill="1" applyBorder="1" applyAlignment="1">
      <alignment horizontal="right"/>
    </xf>
    <xf numFmtId="0" fontId="2" fillId="2" borderId="25" xfId="0" applyNumberFormat="1" applyFont="1" applyFill="1" applyBorder="1"/>
    <xf numFmtId="0" fontId="2" fillId="2" borderId="24" xfId="0" applyNumberFormat="1" applyFont="1" applyFill="1" applyBorder="1"/>
    <xf numFmtId="49" fontId="2" fillId="2" borderId="24" xfId="0" applyNumberFormat="1" applyFont="1" applyFill="1" applyBorder="1"/>
    <xf numFmtId="0" fontId="0" fillId="2" borderId="26" xfId="0" applyFill="1" applyBorder="1"/>
    <xf numFmtId="0" fontId="0" fillId="2" borderId="30" xfId="0" applyFill="1" applyBorder="1"/>
    <xf numFmtId="0" fontId="7" fillId="2" borderId="31" xfId="0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0" fillId="7" borderId="5" xfId="0" applyNumberFormat="1" applyFill="1" applyBorder="1"/>
    <xf numFmtId="0" fontId="0" fillId="7" borderId="5" xfId="0" applyFill="1" applyBorder="1"/>
    <xf numFmtId="49" fontId="1" fillId="6" borderId="5" xfId="0" applyNumberFormat="1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0" fontId="0" fillId="2" borderId="32" xfId="0" applyFill="1" applyBorder="1"/>
    <xf numFmtId="0" fontId="0" fillId="2" borderId="33" xfId="0" applyFill="1" applyBorder="1"/>
    <xf numFmtId="49" fontId="0" fillId="2" borderId="15" xfId="0" applyNumberFormat="1" applyFill="1" applyBorder="1"/>
    <xf numFmtId="0" fontId="0" fillId="2" borderId="16" xfId="0" applyFill="1" applyBorder="1"/>
    <xf numFmtId="0" fontId="1" fillId="2" borderId="17" xfId="0" applyNumberFormat="1" applyFont="1" applyFill="1" applyBorder="1" applyAlignment="1">
      <alignment horizontal="left"/>
    </xf>
    <xf numFmtId="0" fontId="0" fillId="2" borderId="34" xfId="0" applyFill="1" applyBorder="1"/>
    <xf numFmtId="49" fontId="9" fillId="7" borderId="5" xfId="0" applyNumberFormat="1" applyFont="1" applyFill="1" applyBorder="1" applyAlignment="1">
      <alignment horizontal="right"/>
    </xf>
    <xf numFmtId="49" fontId="9" fillId="4" borderId="5" xfId="0" applyNumberFormat="1" applyFont="1" applyFill="1" applyBorder="1" applyAlignment="1">
      <alignment horizontal="right"/>
    </xf>
    <xf numFmtId="2" fontId="9" fillId="4" borderId="5" xfId="0" applyNumberFormat="1" applyFont="1" applyFill="1" applyBorder="1"/>
    <xf numFmtId="49" fontId="9" fillId="4" borderId="5" xfId="0" applyNumberFormat="1" applyFont="1" applyFill="1" applyBorder="1"/>
    <xf numFmtId="0" fontId="9" fillId="4" borderId="5" xfId="0" applyFont="1" applyFill="1" applyBorder="1"/>
    <xf numFmtId="0" fontId="9" fillId="8" borderId="5" xfId="0" applyNumberFormat="1" applyFont="1" applyFill="1" applyBorder="1"/>
    <xf numFmtId="49" fontId="9" fillId="8" borderId="5" xfId="0" applyNumberFormat="1" applyFont="1" applyFill="1" applyBorder="1"/>
    <xf numFmtId="0" fontId="9" fillId="8" borderId="5" xfId="0" applyFont="1" applyFill="1" applyBorder="1"/>
    <xf numFmtId="49" fontId="9" fillId="9" borderId="5" xfId="0" applyNumberFormat="1" applyFont="1" applyFill="1" applyBorder="1" applyAlignment="1">
      <alignment horizontal="right"/>
    </xf>
    <xf numFmtId="2" fontId="9" fillId="9" borderId="5" xfId="0" applyNumberFormat="1" applyFont="1" applyFill="1" applyBorder="1"/>
    <xf numFmtId="49" fontId="9" fillId="9" borderId="5" xfId="0" applyNumberFormat="1" applyFont="1" applyFill="1" applyBorder="1"/>
    <xf numFmtId="0" fontId="9" fillId="9" borderId="5" xfId="0" applyFont="1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49" fontId="0" fillId="2" borderId="18" xfId="0" applyNumberFormat="1" applyFill="1" applyBorder="1"/>
    <xf numFmtId="9" fontId="1" fillId="2" borderId="5" xfId="0" applyNumberFormat="1" applyFont="1" applyFill="1" applyBorder="1" applyAlignment="1">
      <alignment horizontal="left"/>
    </xf>
    <xf numFmtId="49" fontId="4" fillId="2" borderId="18" xfId="0" applyNumberFormat="1" applyFont="1" applyFill="1" applyBorder="1"/>
    <xf numFmtId="0" fontId="4" fillId="2" borderId="5" xfId="0" applyFont="1" applyFill="1" applyBorder="1"/>
    <xf numFmtId="2" fontId="4" fillId="2" borderId="5" xfId="0" applyNumberFormat="1" applyFont="1" applyFill="1" applyBorder="1"/>
    <xf numFmtId="49" fontId="4" fillId="2" borderId="14" xfId="0" applyNumberFormat="1" applyFont="1" applyFill="1" applyBorder="1"/>
    <xf numFmtId="0" fontId="1" fillId="7" borderId="36" xfId="0" applyFont="1" applyFill="1" applyBorder="1" applyAlignment="1">
      <alignment horizontal="center" vertical="center" wrapText="1"/>
    </xf>
    <xf numFmtId="1" fontId="1" fillId="7" borderId="19" xfId="0" applyNumberFormat="1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right"/>
    </xf>
    <xf numFmtId="164" fontId="9" fillId="2" borderId="5" xfId="0" applyNumberFormat="1" applyFont="1" applyFill="1" applyBorder="1"/>
    <xf numFmtId="0" fontId="9" fillId="2" borderId="5" xfId="0" applyFont="1" applyFill="1" applyBorder="1"/>
    <xf numFmtId="49" fontId="9" fillId="7" borderId="18" xfId="0" applyNumberFormat="1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1" fontId="1" fillId="7" borderId="32" xfId="0" applyNumberFormat="1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49" fontId="12" fillId="7" borderId="36" xfId="0" applyNumberFormat="1" applyFont="1" applyFill="1" applyBorder="1"/>
    <xf numFmtId="0" fontId="9" fillId="7" borderId="19" xfId="0" applyFont="1" applyFill="1" applyBorder="1"/>
    <xf numFmtId="0" fontId="9" fillId="7" borderId="37" xfId="0" applyFont="1" applyFill="1" applyBorder="1"/>
    <xf numFmtId="0" fontId="12" fillId="7" borderId="18" xfId="0" applyFont="1" applyFill="1" applyBorder="1"/>
    <xf numFmtId="0" fontId="9" fillId="7" borderId="5" xfId="0" applyFont="1" applyFill="1" applyBorder="1"/>
    <xf numFmtId="0" fontId="9" fillId="7" borderId="14" xfId="0" applyFont="1" applyFill="1" applyBorder="1"/>
    <xf numFmtId="49" fontId="9" fillId="7" borderId="18" xfId="0" applyNumberFormat="1" applyFont="1" applyFill="1" applyBorder="1"/>
    <xf numFmtId="0" fontId="9" fillId="7" borderId="18" xfId="0" applyFont="1" applyFill="1" applyBorder="1"/>
    <xf numFmtId="0" fontId="0" fillId="2" borderId="40" xfId="0" applyFill="1" applyBorder="1"/>
    <xf numFmtId="0" fontId="9" fillId="7" borderId="38" xfId="0" applyFont="1" applyFill="1" applyBorder="1"/>
    <xf numFmtId="0" fontId="9" fillId="7" borderId="32" xfId="0" applyFont="1" applyFill="1" applyBorder="1"/>
    <xf numFmtId="0" fontId="9" fillId="7" borderId="39" xfId="0" applyFont="1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6" borderId="5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0" fillId="7" borderId="5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49" fontId="0" fillId="7" borderId="5" xfId="0" applyNumberFormat="1" applyFill="1" applyBorder="1" applyAlignment="1">
      <alignment horizontal="center"/>
    </xf>
    <xf numFmtId="0" fontId="9" fillId="7" borderId="5" xfId="0" applyNumberFormat="1" applyFont="1" applyFill="1" applyBorder="1" applyAlignment="1">
      <alignment horizontal="center"/>
    </xf>
    <xf numFmtId="0" fontId="14" fillId="2" borderId="5" xfId="0" applyNumberFormat="1" applyFont="1" applyFill="1" applyBorder="1"/>
    <xf numFmtId="0" fontId="14" fillId="2" borderId="14" xfId="0" applyNumberFormat="1" applyFont="1" applyFill="1" applyBorder="1"/>
    <xf numFmtId="49" fontId="14" fillId="2" borderId="5" xfId="0" applyNumberFormat="1" applyFont="1" applyFill="1" applyBorder="1"/>
    <xf numFmtId="0" fontId="14" fillId="2" borderId="5" xfId="0" applyFont="1" applyFill="1" applyBorder="1"/>
    <xf numFmtId="49" fontId="9" fillId="7" borderId="5" xfId="0" applyNumberFormat="1" applyFont="1" applyFill="1" applyBorder="1" applyAlignment="1">
      <alignment horizontal="center" vertical="center" wrapText="1"/>
    </xf>
    <xf numFmtId="1" fontId="9" fillId="7" borderId="5" xfId="0" applyNumberFormat="1" applyFont="1" applyFill="1" applyBorder="1" applyAlignment="1">
      <alignment horizontal="center" vertical="center" wrapText="1"/>
    </xf>
    <xf numFmtId="1" fontId="9" fillId="7" borderId="14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/>
    </xf>
    <xf numFmtId="14" fontId="5" fillId="4" borderId="16" xfId="0" applyNumberFormat="1" applyFont="1" applyFill="1" applyBorder="1" applyAlignment="1">
      <alignment horizontal="center"/>
    </xf>
    <xf numFmtId="14" fontId="5" fillId="4" borderId="17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9" fontId="9" fillId="9" borderId="5" xfId="0" applyNumberFormat="1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49" fontId="9" fillId="8" borderId="5" xfId="0" applyNumberFormat="1" applyFont="1" applyFill="1" applyBorder="1" applyAlignment="1">
      <alignment horizontal="right"/>
    </xf>
    <xf numFmtId="0" fontId="9" fillId="8" borderId="5" xfId="0" applyFont="1" applyFill="1" applyBorder="1" applyAlignment="1">
      <alignment horizontal="right"/>
    </xf>
    <xf numFmtId="49" fontId="6" fillId="6" borderId="27" xfId="0" applyNumberFormat="1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49" fontId="15" fillId="7" borderId="18" xfId="0" applyNumberFormat="1" applyFont="1" applyFill="1" applyBorder="1"/>
    <xf numFmtId="0" fontId="9" fillId="10" borderId="18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800000"/>
      <rgbColor rgb="FFD8D8D8"/>
      <rgbColor rgb="FFFF0000"/>
      <rgbColor rgb="FFFFFF00"/>
      <rgbColor rgb="FFEEECE1"/>
      <rgbColor rgb="FFDAEEF3"/>
      <rgbColor rgb="FF3366FF"/>
      <rgbColor rgb="FF008000"/>
      <rgbColor rgb="FFF2F2F2"/>
      <rgbColor rgb="FFB6DDE8"/>
      <rgbColor rgb="FFFBD4B4"/>
      <rgbColor rgb="FFB9703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</xdr:row>
      <xdr:rowOff>50800</xdr:rowOff>
    </xdr:from>
    <xdr:to>
      <xdr:col>1</xdr:col>
      <xdr:colOff>784502</xdr:colOff>
      <xdr:row>5</xdr:row>
      <xdr:rowOff>182880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" y="546100"/>
          <a:ext cx="754023" cy="1071881"/>
        </a:xfrm>
        <a:prstGeom prst="rect">
          <a:avLst/>
        </a:prstGeom>
        <a:ln w="31750" cap="flat">
          <a:solidFill>
            <a:srgbClr val="800000"/>
          </a:solidFill>
          <a:prstDash val="solid"/>
          <a:rou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7"/>
  <sheetViews>
    <sheetView showGridLines="0" tabSelected="1" topLeftCell="A20" zoomScale="125" zoomScaleNormal="170" workbookViewId="0">
      <selection activeCell="J35" sqref="J35"/>
    </sheetView>
  </sheetViews>
  <sheetFormatPr baseColWidth="10" defaultColWidth="10.83203125" defaultRowHeight="19" customHeight="1"/>
  <cols>
    <col min="1" max="1" width="5" style="1" customWidth="1"/>
    <col min="2" max="2" width="23" style="1" customWidth="1"/>
    <col min="3" max="3" width="13.33203125" style="1" customWidth="1"/>
    <col min="4" max="4" width="17.83203125" style="1" customWidth="1"/>
    <col min="5" max="5" width="14.5" style="1" customWidth="1"/>
    <col min="6" max="7" width="10.83203125" style="1" customWidth="1"/>
    <col min="8" max="8" width="16.6640625" style="1" customWidth="1"/>
    <col min="9" max="9" width="12.5" style="1" customWidth="1"/>
    <col min="10" max="10" width="12.33203125" style="1" customWidth="1"/>
    <col min="11" max="11" width="11.6640625" style="1" customWidth="1"/>
    <col min="12" max="256" width="10.83203125" style="1" customWidth="1"/>
  </cols>
  <sheetData>
    <row r="1" spans="1:17" ht="19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20" customHeight="1">
      <c r="A2" s="5"/>
      <c r="B2" s="6"/>
      <c r="C2" s="6"/>
      <c r="D2" s="7"/>
      <c r="E2" s="7"/>
      <c r="F2" s="7"/>
      <c r="G2" s="7"/>
      <c r="H2" s="8" t="s">
        <v>0</v>
      </c>
      <c r="I2" s="9">
        <v>100</v>
      </c>
      <c r="J2" s="8" t="s">
        <v>1</v>
      </c>
      <c r="K2" s="9">
        <v>0.03</v>
      </c>
      <c r="L2" s="10" t="s">
        <v>2</v>
      </c>
      <c r="M2" s="6"/>
      <c r="N2" s="6"/>
      <c r="O2" s="6"/>
      <c r="P2" s="6"/>
      <c r="Q2" s="11"/>
    </row>
    <row r="3" spans="1:17" ht="33" customHeight="1">
      <c r="A3" s="5"/>
      <c r="B3" s="6"/>
      <c r="C3" s="12"/>
      <c r="D3" s="117" t="s">
        <v>3</v>
      </c>
      <c r="E3" s="118"/>
      <c r="F3" s="118"/>
      <c r="G3" s="118"/>
      <c r="H3" s="118"/>
      <c r="I3" s="118"/>
      <c r="J3" s="118"/>
      <c r="K3" s="118"/>
      <c r="L3" s="119"/>
      <c r="M3" s="13"/>
      <c r="N3" s="6"/>
      <c r="O3" s="6"/>
      <c r="P3" s="6"/>
      <c r="Q3" s="11"/>
    </row>
    <row r="4" spans="1:17" ht="21" customHeight="1">
      <c r="A4" s="5"/>
      <c r="B4" s="6"/>
      <c r="C4" s="6"/>
      <c r="D4" s="14"/>
      <c r="E4" s="14"/>
      <c r="F4" s="14"/>
      <c r="G4" s="14"/>
      <c r="H4" s="15"/>
      <c r="I4" s="16"/>
      <c r="J4" s="15"/>
      <c r="K4" s="16"/>
      <c r="L4" s="16"/>
      <c r="M4" s="6"/>
      <c r="N4" s="6"/>
      <c r="O4" s="6"/>
      <c r="P4" s="6"/>
      <c r="Q4" s="11"/>
    </row>
    <row r="5" spans="1:17" ht="20" customHeight="1">
      <c r="A5" s="5"/>
      <c r="B5" s="6"/>
      <c r="C5" s="17"/>
      <c r="D5" s="114" t="s">
        <v>4</v>
      </c>
      <c r="E5" s="115"/>
      <c r="F5" s="115"/>
      <c r="G5" s="115"/>
      <c r="H5" s="115"/>
      <c r="I5" s="115"/>
      <c r="J5" s="115"/>
      <c r="K5" s="115"/>
      <c r="L5" s="116"/>
      <c r="M5" s="18"/>
      <c r="N5" s="6"/>
      <c r="O5" s="6"/>
      <c r="P5" s="6"/>
      <c r="Q5" s="11"/>
    </row>
    <row r="6" spans="1:17" ht="19" customHeight="1">
      <c r="A6" s="5"/>
      <c r="B6" s="6"/>
      <c r="C6" s="6"/>
      <c r="D6" s="19"/>
      <c r="E6" s="19"/>
      <c r="F6" s="19"/>
      <c r="G6" s="19"/>
      <c r="H6" s="20"/>
      <c r="I6" s="21"/>
      <c r="J6" s="20"/>
      <c r="K6" s="22"/>
      <c r="L6" s="22"/>
      <c r="M6" s="6"/>
      <c r="N6" s="6"/>
      <c r="O6" s="6"/>
      <c r="P6" s="6"/>
      <c r="Q6" s="11"/>
    </row>
    <row r="7" spans="1:17" ht="19" customHeight="1">
      <c r="A7" s="5"/>
      <c r="B7" s="6"/>
      <c r="C7" s="6"/>
      <c r="D7" s="23" t="s">
        <v>5</v>
      </c>
      <c r="E7" s="6"/>
      <c r="F7" s="6"/>
      <c r="G7" s="6"/>
      <c r="H7" s="24" t="s">
        <v>6</v>
      </c>
      <c r="I7" s="25">
        <v>1.4E-2</v>
      </c>
      <c r="J7" s="26" t="s">
        <v>2</v>
      </c>
      <c r="K7" s="23" t="s">
        <v>7</v>
      </c>
      <c r="L7" s="6"/>
      <c r="M7" s="6"/>
      <c r="N7" s="6"/>
      <c r="O7" s="6"/>
      <c r="P7" s="6"/>
      <c r="Q7" s="11"/>
    </row>
    <row r="8" spans="1:17" ht="19" customHeight="1">
      <c r="A8" s="5"/>
      <c r="B8" s="6"/>
      <c r="C8" s="6"/>
      <c r="D8" s="6" t="s">
        <v>66</v>
      </c>
      <c r="E8" s="6"/>
      <c r="F8" s="6"/>
      <c r="G8" s="6"/>
      <c r="H8" s="24" t="s">
        <v>8</v>
      </c>
      <c r="I8" s="25">
        <v>120</v>
      </c>
      <c r="J8" s="26" t="s">
        <v>9</v>
      </c>
      <c r="K8" s="6"/>
      <c r="L8" s="6"/>
      <c r="M8" s="6"/>
      <c r="N8" s="6"/>
      <c r="O8" s="6"/>
      <c r="P8" s="6"/>
      <c r="Q8" s="11"/>
    </row>
    <row r="9" spans="1:17" ht="19" customHeight="1">
      <c r="A9" s="5"/>
      <c r="B9" s="6"/>
      <c r="C9" s="6"/>
      <c r="D9" s="6"/>
      <c r="E9" s="6"/>
      <c r="F9" s="6"/>
      <c r="G9" s="6"/>
      <c r="H9" s="24" t="s">
        <v>10</v>
      </c>
      <c r="I9" s="25">
        <v>250</v>
      </c>
      <c r="J9" s="26" t="s">
        <v>11</v>
      </c>
      <c r="K9" s="6"/>
      <c r="L9" s="6"/>
      <c r="M9" s="6"/>
      <c r="N9" s="6"/>
      <c r="O9" s="6"/>
      <c r="P9" s="6"/>
      <c r="Q9" s="11"/>
    </row>
    <row r="10" spans="1:17" ht="19" customHeight="1">
      <c r="A10" s="5"/>
      <c r="B10" s="6"/>
      <c r="C10" s="6"/>
      <c r="D10" s="6"/>
      <c r="E10" s="6"/>
      <c r="F10" s="6"/>
      <c r="G10" s="6"/>
      <c r="H10" s="24" t="s">
        <v>12</v>
      </c>
      <c r="I10" s="25">
        <v>10</v>
      </c>
      <c r="J10" s="26" t="s">
        <v>13</v>
      </c>
      <c r="K10" s="6"/>
      <c r="L10" s="6"/>
      <c r="M10" s="6"/>
      <c r="N10" s="6"/>
      <c r="O10" s="6"/>
      <c r="P10" s="6"/>
      <c r="Q10" s="11"/>
    </row>
    <row r="11" spans="1:17" ht="20" customHeight="1">
      <c r="A11" s="5"/>
      <c r="B11" s="27"/>
      <c r="C11" s="27"/>
      <c r="D11" s="27"/>
      <c r="E11" s="27"/>
      <c r="F11" s="27"/>
      <c r="G11" s="27"/>
      <c r="H11" s="28" t="s">
        <v>14</v>
      </c>
      <c r="I11" s="29">
        <v>120</v>
      </c>
      <c r="J11" s="28" t="s">
        <v>15</v>
      </c>
      <c r="K11" s="30">
        <v>3.65</v>
      </c>
      <c r="L11" s="31" t="s">
        <v>16</v>
      </c>
      <c r="M11" s="6"/>
      <c r="N11" s="6"/>
      <c r="O11" s="6"/>
      <c r="P11" s="6"/>
      <c r="Q11" s="11"/>
    </row>
    <row r="12" spans="1:17" ht="33" customHeight="1">
      <c r="A12" s="32"/>
      <c r="B12" s="124" t="s">
        <v>17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M12" s="33"/>
      <c r="N12" s="6"/>
      <c r="O12" s="6"/>
      <c r="P12" s="6"/>
      <c r="Q12" s="11"/>
    </row>
    <row r="13" spans="1:17" ht="37" customHeight="1">
      <c r="A13" s="5"/>
      <c r="B13" s="34"/>
      <c r="C13" s="35" t="s">
        <v>18</v>
      </c>
      <c r="D13" s="35" t="s">
        <v>18</v>
      </c>
      <c r="E13" s="35" t="s">
        <v>18</v>
      </c>
      <c r="F13" s="35" t="s">
        <v>18</v>
      </c>
      <c r="G13" s="35" t="s">
        <v>18</v>
      </c>
      <c r="H13" s="36" t="s">
        <v>19</v>
      </c>
      <c r="I13" s="36" t="s">
        <v>19</v>
      </c>
      <c r="J13" s="36" t="s">
        <v>19</v>
      </c>
      <c r="K13" s="36" t="s">
        <v>19</v>
      </c>
      <c r="L13" s="36" t="s">
        <v>19</v>
      </c>
      <c r="M13" s="6"/>
      <c r="N13" s="6"/>
      <c r="O13" s="6"/>
      <c r="P13" s="6"/>
      <c r="Q13" s="11"/>
    </row>
    <row r="14" spans="1:17" ht="19" customHeight="1">
      <c r="A14" s="5"/>
      <c r="B14" s="37" t="s">
        <v>20</v>
      </c>
      <c r="C14" s="105" t="s">
        <v>21</v>
      </c>
      <c r="D14" s="105" t="s">
        <v>22</v>
      </c>
      <c r="E14" s="105" t="s">
        <v>23</v>
      </c>
      <c r="F14" s="105" t="s">
        <v>24</v>
      </c>
      <c r="G14" s="105" t="s">
        <v>25</v>
      </c>
      <c r="H14" s="105" t="s">
        <v>26</v>
      </c>
      <c r="I14" s="105" t="s">
        <v>26</v>
      </c>
      <c r="J14" s="105" t="s">
        <v>26</v>
      </c>
      <c r="K14" s="105" t="s">
        <v>26</v>
      </c>
      <c r="L14" s="105" t="s">
        <v>26</v>
      </c>
      <c r="M14" s="6"/>
      <c r="N14" s="6"/>
      <c r="O14" s="6"/>
      <c r="P14" s="6"/>
      <c r="Q14" s="11"/>
    </row>
    <row r="15" spans="1:17" ht="22" customHeight="1">
      <c r="A15" s="5"/>
      <c r="B15" s="38"/>
      <c r="C15" s="105" t="s">
        <v>27</v>
      </c>
      <c r="D15" s="105" t="s">
        <v>28</v>
      </c>
      <c r="E15" s="105" t="s">
        <v>29</v>
      </c>
      <c r="F15" s="105" t="s">
        <v>30</v>
      </c>
      <c r="G15" s="105" t="s">
        <v>31</v>
      </c>
      <c r="H15" s="105" t="s">
        <v>32</v>
      </c>
      <c r="I15" s="105" t="s">
        <v>33</v>
      </c>
      <c r="J15" s="105" t="s">
        <v>34</v>
      </c>
      <c r="K15" s="105" t="s">
        <v>35</v>
      </c>
      <c r="L15" s="105" t="s">
        <v>36</v>
      </c>
      <c r="M15" s="6"/>
      <c r="N15" s="6"/>
      <c r="O15" s="6"/>
      <c r="P15" s="6"/>
      <c r="Q15" s="11"/>
    </row>
    <row r="16" spans="1:17" ht="19" customHeight="1">
      <c r="A16" s="5"/>
      <c r="B16" s="39" t="s">
        <v>37</v>
      </c>
      <c r="C16" s="99">
        <v>8</v>
      </c>
      <c r="D16" s="99">
        <v>1</v>
      </c>
      <c r="E16" s="99">
        <v>4</v>
      </c>
      <c r="F16" s="99">
        <v>350</v>
      </c>
      <c r="G16" s="99">
        <v>120</v>
      </c>
      <c r="H16" s="100">
        <f t="shared" ref="H16:H22" si="0">ROUNDUP($I$7*E16/$I$10*(F16/$I$9)*(G16/$I$8)^2*D16,2)</f>
        <v>0.01</v>
      </c>
      <c r="I16" s="100">
        <f t="shared" ref="I16:I22" si="1">H16*C16</f>
        <v>0.08</v>
      </c>
      <c r="J16" s="100">
        <f t="shared" ref="J16:J22" si="2">I16*5.5</f>
        <v>0.44</v>
      </c>
      <c r="K16" s="100">
        <f t="shared" ref="K16:K22" si="3">J16*52</f>
        <v>22.88</v>
      </c>
      <c r="L16" s="101">
        <f t="shared" ref="L16:L22" si="4">ROUNDUP(K16/1000,3)</f>
        <v>2.3E-2</v>
      </c>
      <c r="M16" s="107">
        <f>C16*D16*E16*F16*20</f>
        <v>224000</v>
      </c>
      <c r="N16" s="6"/>
      <c r="O16" s="6"/>
      <c r="P16" s="6"/>
      <c r="Q16" s="11"/>
    </row>
    <row r="17" spans="1:17" ht="19" customHeight="1">
      <c r="A17" s="5"/>
      <c r="B17" s="40" t="s">
        <v>38</v>
      </c>
      <c r="C17" s="102">
        <v>8</v>
      </c>
      <c r="D17" s="102">
        <v>2</v>
      </c>
      <c r="E17" s="102">
        <v>8</v>
      </c>
      <c r="F17" s="102">
        <v>350</v>
      </c>
      <c r="G17" s="102">
        <v>120</v>
      </c>
      <c r="H17" s="103">
        <f t="shared" si="0"/>
        <v>0.04</v>
      </c>
      <c r="I17" s="103">
        <f t="shared" si="1"/>
        <v>0.32</v>
      </c>
      <c r="J17" s="103">
        <f t="shared" si="2"/>
        <v>1.76</v>
      </c>
      <c r="K17" s="103">
        <f t="shared" si="3"/>
        <v>91.52</v>
      </c>
      <c r="L17" s="104">
        <f t="shared" si="4"/>
        <v>9.1999999999999998E-2</v>
      </c>
      <c r="M17" s="107">
        <f t="shared" ref="M17:M22" si="5">C17*D17*E17*F17*20</f>
        <v>896000</v>
      </c>
      <c r="N17" s="6"/>
      <c r="O17" s="6"/>
      <c r="P17" s="6"/>
      <c r="Q17" s="11"/>
    </row>
    <row r="18" spans="1:17" ht="19" customHeight="1">
      <c r="A18" s="5"/>
      <c r="B18" s="39" t="s">
        <v>39</v>
      </c>
      <c r="C18" s="99">
        <v>5</v>
      </c>
      <c r="D18" s="99">
        <v>2</v>
      </c>
      <c r="E18" s="99">
        <v>12</v>
      </c>
      <c r="F18" s="99">
        <v>350</v>
      </c>
      <c r="G18" s="99">
        <v>120</v>
      </c>
      <c r="H18" s="100">
        <f t="shared" si="0"/>
        <v>0.05</v>
      </c>
      <c r="I18" s="100">
        <f t="shared" si="1"/>
        <v>0.25</v>
      </c>
      <c r="J18" s="100">
        <f t="shared" si="2"/>
        <v>1.375</v>
      </c>
      <c r="K18" s="100">
        <f t="shared" si="3"/>
        <v>71.5</v>
      </c>
      <c r="L18" s="101">
        <f t="shared" si="4"/>
        <v>7.1999999999999995E-2</v>
      </c>
      <c r="M18" s="107">
        <f t="shared" si="5"/>
        <v>840000</v>
      </c>
      <c r="N18" s="6"/>
      <c r="O18" s="6"/>
      <c r="P18" s="6"/>
      <c r="Q18" s="11"/>
    </row>
    <row r="19" spans="1:17" ht="19" customHeight="1">
      <c r="A19" s="5"/>
      <c r="B19" s="40" t="s">
        <v>40</v>
      </c>
      <c r="C19" s="102">
        <v>4</v>
      </c>
      <c r="D19" s="102">
        <v>1</v>
      </c>
      <c r="E19" s="102">
        <v>10</v>
      </c>
      <c r="F19" s="102">
        <v>350</v>
      </c>
      <c r="G19" s="102">
        <v>120</v>
      </c>
      <c r="H19" s="103">
        <f t="shared" si="0"/>
        <v>0.02</v>
      </c>
      <c r="I19" s="103">
        <f t="shared" si="1"/>
        <v>0.08</v>
      </c>
      <c r="J19" s="103">
        <f t="shared" si="2"/>
        <v>0.44</v>
      </c>
      <c r="K19" s="103">
        <f t="shared" si="3"/>
        <v>22.88</v>
      </c>
      <c r="L19" s="104">
        <f t="shared" si="4"/>
        <v>2.3E-2</v>
      </c>
      <c r="M19" s="107">
        <f t="shared" si="5"/>
        <v>280000</v>
      </c>
      <c r="N19" s="6"/>
      <c r="O19" s="6"/>
      <c r="P19" s="6"/>
      <c r="Q19" s="11"/>
    </row>
    <row r="20" spans="1:17" ht="20" customHeight="1">
      <c r="A20" s="5"/>
      <c r="B20" s="39" t="s">
        <v>41</v>
      </c>
      <c r="C20" s="99">
        <v>8</v>
      </c>
      <c r="D20" s="99">
        <v>1</v>
      </c>
      <c r="E20" s="99">
        <v>15</v>
      </c>
      <c r="F20" s="99">
        <v>250</v>
      </c>
      <c r="G20" s="99">
        <v>120</v>
      </c>
      <c r="H20" s="100">
        <f t="shared" si="0"/>
        <v>0.03</v>
      </c>
      <c r="I20" s="100">
        <f t="shared" si="1"/>
        <v>0.24</v>
      </c>
      <c r="J20" s="100">
        <f t="shared" si="2"/>
        <v>1.3199999999999998</v>
      </c>
      <c r="K20" s="100">
        <f t="shared" si="3"/>
        <v>68.639999999999986</v>
      </c>
      <c r="L20" s="101">
        <f t="shared" si="4"/>
        <v>6.9000000000000006E-2</v>
      </c>
      <c r="M20" s="107">
        <f t="shared" si="5"/>
        <v>600000</v>
      </c>
      <c r="N20" s="41"/>
      <c r="O20" s="41"/>
      <c r="P20" s="41"/>
      <c r="Q20" s="42"/>
    </row>
    <row r="21" spans="1:17" ht="20" customHeight="1">
      <c r="A21" s="5"/>
      <c r="B21" s="40" t="s">
        <v>42</v>
      </c>
      <c r="C21" s="102">
        <v>4</v>
      </c>
      <c r="D21" s="102">
        <v>1</v>
      </c>
      <c r="E21" s="102">
        <v>7</v>
      </c>
      <c r="F21" s="102">
        <v>50</v>
      </c>
      <c r="G21" s="102">
        <v>120</v>
      </c>
      <c r="H21" s="103">
        <f t="shared" si="0"/>
        <v>0.01</v>
      </c>
      <c r="I21" s="103">
        <f t="shared" si="1"/>
        <v>0.04</v>
      </c>
      <c r="J21" s="103">
        <f t="shared" si="2"/>
        <v>0.22</v>
      </c>
      <c r="K21" s="103">
        <f t="shared" si="3"/>
        <v>11.44</v>
      </c>
      <c r="L21" s="104">
        <f t="shared" si="4"/>
        <v>1.2E-2</v>
      </c>
      <c r="M21" s="108">
        <f t="shared" si="5"/>
        <v>28000</v>
      </c>
      <c r="N21" s="43" t="s">
        <v>43</v>
      </c>
      <c r="O21" s="44"/>
      <c r="P21" s="44"/>
      <c r="Q21" s="45">
        <v>2</v>
      </c>
    </row>
    <row r="22" spans="1:17" ht="19" customHeight="1">
      <c r="A22" s="5"/>
      <c r="B22" s="39" t="s">
        <v>44</v>
      </c>
      <c r="C22" s="99">
        <v>5</v>
      </c>
      <c r="D22" s="99">
        <v>1</v>
      </c>
      <c r="E22" s="99">
        <v>10</v>
      </c>
      <c r="F22" s="99">
        <v>300</v>
      </c>
      <c r="G22" s="99">
        <v>120</v>
      </c>
      <c r="H22" s="100">
        <f t="shared" si="0"/>
        <v>0.02</v>
      </c>
      <c r="I22" s="100">
        <f t="shared" si="1"/>
        <v>0.1</v>
      </c>
      <c r="J22" s="100">
        <f t="shared" si="2"/>
        <v>0.55000000000000004</v>
      </c>
      <c r="K22" s="100">
        <f t="shared" si="3"/>
        <v>28.6</v>
      </c>
      <c r="L22" s="101">
        <f t="shared" si="4"/>
        <v>2.9000000000000001E-2</v>
      </c>
      <c r="M22" s="107">
        <f t="shared" si="5"/>
        <v>300000</v>
      </c>
      <c r="N22" s="19"/>
      <c r="O22" s="19"/>
      <c r="P22" s="19"/>
      <c r="Q22" s="46"/>
    </row>
    <row r="23" spans="1:17" ht="19" customHeight="1">
      <c r="A23" s="5"/>
      <c r="B23" s="47" t="s">
        <v>45</v>
      </c>
      <c r="C23" s="106">
        <f>SUM(C16:C22)</f>
        <v>42</v>
      </c>
      <c r="D23" s="6"/>
      <c r="E23" s="6"/>
      <c r="F23" s="6"/>
      <c r="G23" s="6"/>
      <c r="H23" s="127" t="s">
        <v>46</v>
      </c>
      <c r="I23" s="128"/>
      <c r="J23" s="128"/>
      <c r="K23" s="48" t="s">
        <v>47</v>
      </c>
      <c r="L23" s="49">
        <f>ROUNDUP(Q21*SUM(L16:L22),2)</f>
        <v>0.64</v>
      </c>
      <c r="M23" s="50" t="s">
        <v>48</v>
      </c>
      <c r="N23" s="51"/>
      <c r="O23" s="51"/>
      <c r="P23" s="6"/>
      <c r="Q23" s="11"/>
    </row>
    <row r="24" spans="1:17" ht="19" customHeight="1">
      <c r="A24" s="5"/>
      <c r="B24" s="6"/>
      <c r="C24" s="6"/>
      <c r="D24" s="6"/>
      <c r="E24" s="6"/>
      <c r="F24" s="6"/>
      <c r="G24" s="6"/>
      <c r="H24" s="122" t="s">
        <v>49</v>
      </c>
      <c r="I24" s="123"/>
      <c r="J24" s="123"/>
      <c r="K24" s="123"/>
      <c r="L24" s="52">
        <v>5</v>
      </c>
      <c r="M24" s="53" t="s">
        <v>50</v>
      </c>
      <c r="N24" s="54"/>
      <c r="O24" s="54"/>
      <c r="P24" s="6"/>
      <c r="Q24" s="11"/>
    </row>
    <row r="25" spans="1:17" ht="19" customHeight="1">
      <c r="A25" s="5"/>
      <c r="B25" s="6"/>
      <c r="C25" s="6"/>
      <c r="D25" s="6"/>
      <c r="E25" s="6"/>
      <c r="F25" s="6"/>
      <c r="G25" s="6"/>
      <c r="H25" s="120" t="s">
        <v>51</v>
      </c>
      <c r="I25" s="121"/>
      <c r="J25" s="121"/>
      <c r="K25" s="55" t="s">
        <v>52</v>
      </c>
      <c r="L25" s="56">
        <f>L23/L24</f>
        <v>0.128</v>
      </c>
      <c r="M25" s="57" t="s">
        <v>53</v>
      </c>
      <c r="N25" s="58"/>
      <c r="O25" s="58"/>
      <c r="P25" s="6"/>
      <c r="Q25" s="11"/>
    </row>
    <row r="26" spans="1:17" ht="20" customHeight="1">
      <c r="A26" s="5"/>
      <c r="B26" s="41"/>
      <c r="C26" s="41"/>
      <c r="D26" s="41"/>
      <c r="E26" s="41"/>
      <c r="F26" s="41"/>
      <c r="G26" s="41"/>
      <c r="H26" s="41"/>
      <c r="I26" s="6"/>
      <c r="J26" s="6"/>
      <c r="K26" s="6"/>
      <c r="L26" s="6"/>
      <c r="M26" s="6"/>
      <c r="N26" s="6"/>
      <c r="O26" s="6"/>
      <c r="P26" s="6"/>
      <c r="Q26" s="11"/>
    </row>
    <row r="27" spans="1:17" ht="19" customHeight="1">
      <c r="A27" s="59"/>
      <c r="B27" s="60"/>
      <c r="C27" s="19"/>
      <c r="D27" s="19"/>
      <c r="E27" s="19"/>
      <c r="F27" s="19"/>
      <c r="G27" s="19"/>
      <c r="H27" s="61"/>
      <c r="I27" s="18"/>
      <c r="J27" s="6"/>
      <c r="K27" s="6"/>
      <c r="L27" s="6"/>
      <c r="M27" s="107">
        <f>SUM(M16:M22)</f>
        <v>3168000</v>
      </c>
      <c r="N27" s="109" t="s">
        <v>54</v>
      </c>
      <c r="O27" s="110"/>
      <c r="P27" s="6"/>
      <c r="Q27" s="11"/>
    </row>
    <row r="28" spans="1:17" ht="19" customHeight="1">
      <c r="A28" s="59"/>
      <c r="B28" s="62" t="s">
        <v>55</v>
      </c>
      <c r="C28" s="23" t="s">
        <v>56</v>
      </c>
      <c r="D28" s="6"/>
      <c r="E28" s="6"/>
      <c r="F28" s="6"/>
      <c r="G28" s="6"/>
      <c r="H28" s="17"/>
      <c r="I28" s="18"/>
      <c r="J28" s="6"/>
      <c r="K28" s="6"/>
      <c r="L28" s="6"/>
      <c r="M28" s="107">
        <f>M27/60</f>
        <v>52800</v>
      </c>
      <c r="N28" s="109" t="s">
        <v>57</v>
      </c>
      <c r="O28" s="110"/>
      <c r="P28" s="6"/>
      <c r="Q28" s="11"/>
    </row>
    <row r="29" spans="1:17" ht="19" customHeight="1">
      <c r="A29" s="59"/>
      <c r="B29" s="62" t="s">
        <v>58</v>
      </c>
      <c r="C29" s="23" t="s">
        <v>59</v>
      </c>
      <c r="D29" s="6"/>
      <c r="E29" s="6"/>
      <c r="F29" s="6"/>
      <c r="G29" s="6"/>
      <c r="H29" s="17"/>
      <c r="I29" s="18"/>
      <c r="J29" s="6"/>
      <c r="K29" s="6"/>
      <c r="L29" s="6"/>
      <c r="M29" s="6"/>
      <c r="N29" s="6"/>
      <c r="O29" s="6"/>
      <c r="P29" s="6"/>
      <c r="Q29" s="11"/>
    </row>
    <row r="30" spans="1:17" ht="19" customHeight="1">
      <c r="A30" s="59"/>
      <c r="B30" s="18"/>
      <c r="C30" s="6"/>
      <c r="D30" s="6"/>
      <c r="E30" s="6"/>
      <c r="F30" s="6"/>
      <c r="G30" s="6"/>
      <c r="H30" s="17"/>
      <c r="I30" s="18"/>
      <c r="J30" s="6"/>
      <c r="K30" s="6"/>
      <c r="L30" s="6"/>
      <c r="M30" s="6"/>
      <c r="N30" s="6"/>
      <c r="O30" s="6"/>
      <c r="P30" s="6"/>
      <c r="Q30" s="11"/>
    </row>
    <row r="31" spans="1:17" ht="19" customHeight="1">
      <c r="A31" s="59"/>
      <c r="B31" s="62" t="s">
        <v>65</v>
      </c>
      <c r="C31" s="63">
        <v>1</v>
      </c>
      <c r="D31" s="6"/>
      <c r="E31" s="6"/>
      <c r="F31" s="6"/>
      <c r="G31" s="6"/>
      <c r="H31" s="17"/>
      <c r="I31" s="18"/>
      <c r="J31" s="6"/>
      <c r="K31" s="6"/>
      <c r="L31" s="6"/>
      <c r="M31" s="6"/>
      <c r="N31" s="6"/>
      <c r="O31" s="6"/>
      <c r="P31" s="6"/>
      <c r="Q31" s="11"/>
    </row>
    <row r="32" spans="1:17" ht="19" customHeight="1">
      <c r="A32" s="59"/>
      <c r="B32" s="18"/>
      <c r="C32" s="6"/>
      <c r="D32" s="6"/>
      <c r="E32" s="6"/>
      <c r="F32" s="6"/>
      <c r="G32" s="6"/>
      <c r="H32" s="17"/>
      <c r="I32" s="18"/>
      <c r="J32" s="6"/>
      <c r="K32" s="6"/>
      <c r="L32" s="6"/>
      <c r="M32" s="6"/>
      <c r="N32" s="6"/>
      <c r="O32" s="6"/>
      <c r="P32" s="6"/>
      <c r="Q32" s="11"/>
    </row>
    <row r="33" spans="1:17" ht="19" customHeight="1">
      <c r="A33" s="59"/>
      <c r="B33" s="64" t="s">
        <v>60</v>
      </c>
      <c r="C33" s="65"/>
      <c r="D33" s="65"/>
      <c r="E33" s="65"/>
      <c r="F33" s="65"/>
      <c r="G33" s="66">
        <f>L25*C31</f>
        <v>0.128</v>
      </c>
      <c r="H33" s="67" t="s">
        <v>61</v>
      </c>
      <c r="I33" s="18"/>
      <c r="J33" s="6"/>
      <c r="K33" s="6"/>
      <c r="L33" s="6"/>
      <c r="M33" s="6"/>
      <c r="N33" s="6"/>
      <c r="O33" s="6"/>
      <c r="P33" s="6"/>
      <c r="Q33" s="11"/>
    </row>
    <row r="34" spans="1:17" ht="20" customHeight="1" thickBot="1">
      <c r="A34" s="59"/>
      <c r="B34" s="132" t="s">
        <v>71</v>
      </c>
      <c r="C34" s="133"/>
      <c r="D34" s="133"/>
      <c r="E34" s="133"/>
      <c r="F34" s="133"/>
      <c r="G34" s="133"/>
      <c r="H34" s="134"/>
      <c r="I34" s="18"/>
      <c r="J34" s="6"/>
      <c r="K34" s="6"/>
      <c r="L34" s="6"/>
      <c r="M34" s="6"/>
      <c r="N34" s="6"/>
      <c r="O34" s="6"/>
      <c r="P34" s="6"/>
      <c r="Q34" s="11"/>
    </row>
    <row r="35" spans="1:17" ht="20" customHeight="1" thickBot="1">
      <c r="A35" s="5"/>
      <c r="B35" s="44"/>
      <c r="C35" s="44"/>
      <c r="D35" s="44"/>
      <c r="E35" s="44"/>
      <c r="F35" s="44"/>
      <c r="G35" s="44"/>
      <c r="H35" s="44"/>
      <c r="I35" s="6"/>
      <c r="J35" s="6"/>
      <c r="K35" s="6"/>
      <c r="L35" s="6"/>
      <c r="M35" s="6"/>
      <c r="N35" s="6"/>
      <c r="O35" s="6"/>
      <c r="P35" s="6"/>
      <c r="Q35" s="11"/>
    </row>
    <row r="36" spans="1:17" ht="19" customHeight="1">
      <c r="A36" s="59"/>
      <c r="B36" s="68"/>
      <c r="C36" s="69"/>
      <c r="D36" s="70"/>
      <c r="E36" s="70"/>
      <c r="F36" s="71"/>
      <c r="G36" s="71"/>
      <c r="H36" s="72"/>
      <c r="I36" s="73"/>
      <c r="J36" s="74"/>
      <c r="K36" s="75"/>
      <c r="L36" s="76"/>
      <c r="M36" s="77"/>
      <c r="N36" s="77"/>
      <c r="O36" s="77"/>
      <c r="P36" s="6"/>
      <c r="Q36" s="11"/>
    </row>
    <row r="37" spans="1:17" ht="60" customHeight="1">
      <c r="A37" s="59"/>
      <c r="B37" s="78" t="s">
        <v>62</v>
      </c>
      <c r="C37" s="111" t="s">
        <v>63</v>
      </c>
      <c r="D37" s="112"/>
      <c r="E37" s="112"/>
      <c r="F37" s="112"/>
      <c r="G37" s="112"/>
      <c r="H37" s="113"/>
      <c r="I37" s="130" t="s">
        <v>70</v>
      </c>
      <c r="J37" s="131"/>
      <c r="K37" s="131"/>
      <c r="L37" s="76"/>
      <c r="M37" s="77"/>
      <c r="N37" s="77"/>
      <c r="O37" s="77"/>
      <c r="P37" s="6"/>
      <c r="Q37" s="11"/>
    </row>
    <row r="38" spans="1:17" ht="20" customHeight="1">
      <c r="A38" s="59"/>
      <c r="B38" s="79"/>
      <c r="C38" s="80"/>
      <c r="D38" s="81"/>
      <c r="E38" s="81"/>
      <c r="F38" s="82"/>
      <c r="G38" s="82"/>
      <c r="H38" s="83"/>
      <c r="I38" s="18"/>
      <c r="J38" s="6"/>
      <c r="K38" s="6"/>
      <c r="L38" s="6"/>
      <c r="M38" s="6"/>
      <c r="N38" s="6"/>
      <c r="O38" s="6"/>
      <c r="P38" s="6"/>
      <c r="Q38" s="11"/>
    </row>
    <row r="39" spans="1:17" ht="20" customHeight="1">
      <c r="A39" s="5"/>
      <c r="B39" s="44"/>
      <c r="C39" s="44"/>
      <c r="D39" s="44"/>
      <c r="E39" s="44"/>
      <c r="F39" s="44"/>
      <c r="G39" s="44"/>
      <c r="H39" s="44"/>
      <c r="I39" s="41"/>
      <c r="J39" s="41"/>
      <c r="K39" s="41"/>
      <c r="L39" s="41"/>
      <c r="M39" s="41"/>
      <c r="N39" s="41"/>
      <c r="O39" s="6"/>
      <c r="P39" s="6"/>
      <c r="Q39" s="11"/>
    </row>
    <row r="40" spans="1:17" ht="19" customHeight="1">
      <c r="A40" s="59"/>
      <c r="B40" s="84" t="s">
        <v>64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  <c r="O40" s="18"/>
      <c r="P40" s="6"/>
      <c r="Q40" s="11"/>
    </row>
    <row r="41" spans="1:17" ht="19" customHeight="1">
      <c r="A41" s="59"/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9"/>
      <c r="O41" s="18"/>
      <c r="P41" s="6"/>
      <c r="Q41" s="11"/>
    </row>
    <row r="42" spans="1:17" ht="19" customHeight="1">
      <c r="A42" s="59"/>
      <c r="B42" s="90" t="s">
        <v>69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9"/>
      <c r="O42" s="18"/>
      <c r="P42" s="6"/>
      <c r="Q42" s="11"/>
    </row>
    <row r="43" spans="1:17" ht="19" customHeight="1">
      <c r="A43" s="59"/>
      <c r="B43" s="91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9"/>
      <c r="O43" s="18"/>
      <c r="P43" s="6"/>
      <c r="Q43" s="11"/>
    </row>
    <row r="44" spans="1:17" ht="19" customHeight="1">
      <c r="A44" s="59"/>
      <c r="B44" s="90" t="s">
        <v>67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  <c r="O44" s="18"/>
      <c r="P44" s="6"/>
      <c r="Q44" s="11"/>
    </row>
    <row r="45" spans="1:17" ht="19" customHeight="1">
      <c r="A45" s="59"/>
      <c r="B45" s="91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  <c r="O45" s="18"/>
      <c r="P45" s="6"/>
      <c r="Q45" s="11"/>
    </row>
    <row r="46" spans="1:17" ht="19" customHeight="1">
      <c r="A46" s="59"/>
      <c r="B46" s="129" t="s">
        <v>68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9"/>
      <c r="O46" s="18"/>
      <c r="P46" s="6"/>
      <c r="Q46" s="11"/>
    </row>
    <row r="47" spans="1:17" ht="20" customHeight="1">
      <c r="A47" s="92"/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5"/>
      <c r="O47" s="96"/>
      <c r="P47" s="97"/>
      <c r="Q47" s="98"/>
    </row>
  </sheetData>
  <mergeCells count="9">
    <mergeCell ref="C37:H37"/>
    <mergeCell ref="D5:L5"/>
    <mergeCell ref="D3:L3"/>
    <mergeCell ref="H25:J25"/>
    <mergeCell ref="H24:K24"/>
    <mergeCell ref="B12:L12"/>
    <mergeCell ref="H23:J23"/>
    <mergeCell ref="I37:K37"/>
    <mergeCell ref="B34:H34"/>
  </mergeCells>
  <pageMargins left="0.75" right="0.75" top="1" bottom="1" header="0.5" footer="0.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JEROME SCHMITT</cp:lastModifiedBy>
  <dcterms:created xsi:type="dcterms:W3CDTF">2023-04-02T17:01:16Z</dcterms:created>
  <dcterms:modified xsi:type="dcterms:W3CDTF">2023-04-02T17:01:16Z</dcterms:modified>
</cp:coreProperties>
</file>